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<sst xmlns="http://schemas.openxmlformats.org/spreadsheetml/2006/main" count="1946" uniqueCount="266">
  <si>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</si>
  <si>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</si>
  <si>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</si>
  <si>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</si>
  <si>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</si>
  <si>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</si>
  <si>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</si>
  <si>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</si>
  <si>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</si>
  <si>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</si>
  <si>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</si>
  <si>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</si>
  <si>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</si>
  <si>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</si>
  <si>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</si>
  <si>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</si>
  <si>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</si>
  <si>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</si>
  <si>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</si>
  <si>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</si>
  <si>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</si>
  <si>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</si>
  <si>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</si>
  <si>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</si>
  <si>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</si>
  <si>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</si>
  <si>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</si>
  <si>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</si>
  <si>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</si>
  <si>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</si>
  <si>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</si>
  <si>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</si>
  <si>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</si>
  <si>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</si>
  <si>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</si>
  <si>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</si>
  <si>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</si>
  <si>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</si>
  <si>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</si>
  <si>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</si>
  <si>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</si>
  <si>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</si>
  <si>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</si>
  <si>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</si>
  <si>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</si>
  <si>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</si>
  <si>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</si>
  <si>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</si>
  <si>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</si>
  <si>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</si>
  <si>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</si>
  <si>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</si>
  <si>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</si>
  <si>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</si>
  <si>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</si>
  <si>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</si>
  <si>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</si>
  <si>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</si>
  <si>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</si>
  <si>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</si>
  <si>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</si>
  <si>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</si>
  <si>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</si>
  <si>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</si>
  <si>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</si>
  <si>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</si>
  <si>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</si>
  <si>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</si>
  <si>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</si>
  <si>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</si>
  <si>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</si>
  <si>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</si>
  <si>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</si>
  <si>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</si>
  <si>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</si>
  <si>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</si>
  <si>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</si>
  <si>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</si>
  <si>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</si>
  <si>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</si>
  <si>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</si>
  <si>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</si>
  <si>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</si>
  <si>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</si>
  <si>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</si>
  <si>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</si>
  <si>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</si>
  <si>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</si>
  <si>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</si>
  <si>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</si>
  <si>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</si>
  <si>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</si>
  <si>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</si>
  <si>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</si>
  <si>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</si>
  <si>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</si>
  <si>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</si>
  <si>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</si>
  <si>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</si>
  <si>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</si>
  <si>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</si>
  <si>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</si>
  <si>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</si>
  <si>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</si>
  <si>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</si>
  <si>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</si>
  <si>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</si>
  <si>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</si>
  <si>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</si>
  <si>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</si>
  <si>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</si>
  <si>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</si>
  <si>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</si>
  <si>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</si>
  <si>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</si>
  <si>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</si>
  <si>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</si>
  <si>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</si>
  <si>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</si>
  <si>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</si>
  <si>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</si>
  <si>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</si>
  <si>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</si>
  <si>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</si>
  <si>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</si>
  <si>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</si>
  <si>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</si>
  <si>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</si>
  <si>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</si>
  <si>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</si>
  <si>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</si>
  <si>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</si>
  <si>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</si>
  <si>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</si>
  <si>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</si>
  <si>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</si>
  <si>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</si>
  <si>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</si>
  <si>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</si>
  <si>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</si>
  <si>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</si>
  <si>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</si>
  <si>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</si>
  <si>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</si>
  <si>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</si>
  <si>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</si>
  <si>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</si>
  <si>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</si>
  <si>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</si>
  <si>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</si>
  <si>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</si>
  <si>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</si>
  <si>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</si>
  <si>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</si>
  <si>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</si>
  <si>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</si>
  <si>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</si>
  <si>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</si>
  <si>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</si>
  <si>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</si>
  <si>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</si>
  <si>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</si>
  <si>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</si>
  <si>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</si>
  <si>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</si>
  <si>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</si>
  <si>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</si>
  <si>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</si>
  <si>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</si>
  <si>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</si>
  <si>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</si>
  <si>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</si>
  <si>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</si>
  <si>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</si>
  <si>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</si>
  <si>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</si>
  <si>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</si>
  <si>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</si>
  <si>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</si>
  <si>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</si>
  <si>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</si>
  <si>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</si>
  <si>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</si>
  <si>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</si>
  <si>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</si>
  <si>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</si>
  <si>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</si>
  <si>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</si>
  <si>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</si>
  <si>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</si>
  <si>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</si>
  <si>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</si>
  <si>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</si>
  <si>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</si>
  <si>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</si>
  <si>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</si>
  <si>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</si>
  <si>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</si>
  <si>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</si>
  <si>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</si>
  <si>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</si>
  <si>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</si>
  <si>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</si>
  <si>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</si>
  <si>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</si>
  <si>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</si>
  <si>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</si>
  <si>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</si>
  <si>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</si>
  <si>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</si>
  <si>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</si>
  <si>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</si>
  <si>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</si>
  <si>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</si>
  <si>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</si>
  <si>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</si>
  <si>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</si>
  <si>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</si>
  <si>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</si>
  <si>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</si>
  <si>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</si>
  <si>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</si>
  <si>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</si>
  <si>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</si>
  <si>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</si>
  <si>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</si>
  <si>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</si>
  <si>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</si>
  <si>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</si>
  <si>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</si>
  <si>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</si>
  <si>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</si>
  <si>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</si>
  <si>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</si>
  <si>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</si>
  <si>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</si>
  <si>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</si>
  <si>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</si>
  <si>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</si>
  <si>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</si>
  <si>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</si>
  <si>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</si>
  <si>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</si>
  <si>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</si>
  <si>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</si>
  <si>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</si>
  <si>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</si>
  <si>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</si>
  <si>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</si>
  <si>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</si>
  <si>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</si>
  <si>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</si>
  <si>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</si>
  <si>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</si>
  <si>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Pomoći EU</t>
  </si>
  <si>
    <t>Refundacije iz pomoći EU</t>
  </si>
  <si>
    <t>51</t>
  </si>
  <si>
    <t>55</t>
  </si>
  <si>
    <t>A1. PRIHODI POSLOVANJA I PRIHODI OD PRODAJE NEFINANCIJSKE IMOVINE</t>
  </si>
  <si>
    <t>56</t>
  </si>
  <si>
    <t>Fondovi EU</t>
  </si>
  <si>
    <t>Sredstva učešća za pomoći</t>
  </si>
  <si>
    <t>61YYY</t>
  </si>
  <si>
    <t>41</t>
  </si>
  <si>
    <t>Prihodi od igara na sreću</t>
  </si>
  <si>
    <t>64YYY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</si>
</sst>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52" applyFont="1" applyFill="1" applyAlignment="1">
      <alignment horizontal="left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2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2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3" fontId="5" fillId="0" borderId="14" xfId="58" applyNumberFormat="1" applyFont="1" applyFill="1" applyBorder="1">
      <alignment vertical="center"/>
    </xf>
    <xf numFmtId="3" fontId="13" fillId="0" borderId="14" xfId="0" applyNumberFormat="1" applyFont="1" applyFill="1" applyBorder="1" applyAlignment="1" quotePrefix="1">
      <alignment vertical="top" wrapText="1"/>
    </xf>
    <xf numFmtId="3" fontId="13" fillId="0" borderId="14" xfId="0" applyNumberFormat="1" applyFont="1" applyFill="1" applyBorder="1" applyAlignment="1">
      <alignment vertical="top" wrapText="1"/>
    </xf>
    <xf numFmtId="0" fontId="9" fillId="0" borderId="14" xfId="62" applyFill="1" applyBorder="1" quotePrefix="1">
      <alignment horizontal="left" vertical="center" indent="1"/>
    </xf>
    <xf numFmtId="0" fontId="13" fillId="0" borderId="14" xfId="94" applyFill="1" applyBorder="1" applyAlignment="1" quotePrefix="1">
      <alignment horizontal="left" vertical="center" wrapText="1" indent="1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1" fillId="0" borderId="14" xfId="75" applyFill="1" applyBorder="1" quotePrefix="1">
      <alignment horizontal="center" vertical="center"/>
    </xf>
    <xf numFmtId="3" fontId="12" fillId="0" borderId="14" xfId="0" applyNumberFormat="1" applyFont="1" applyFill="1" applyBorder="1" applyAlignment="1" quotePrefix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0" fontId="12" fillId="0" borderId="14" xfId="78" applyFont="1" applyFill="1" applyBorder="1" applyAlignment="1" quotePrefix="1">
      <alignment horizontal="left" vertical="center" wrapText="1" indent="2"/>
    </xf>
    <xf numFmtId="3" fontId="5" fillId="0" borderId="14" xfId="58" applyNumberFormat="1" applyFont="1" applyFill="1" applyBorder="1">
      <alignment vertical="center"/>
    </xf>
    <xf numFmtId="0" fontId="12" fillId="0" borderId="14" xfId="80" applyFont="1" applyFill="1" applyBorder="1" applyAlignment="1" quotePrefix="1">
      <alignment horizontal="left" vertical="center" wrapText="1" indent="3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9" fillId="0" borderId="14" xfId="82" applyFont="1" applyFill="1" applyBorder="1" applyAlignment="1" quotePrefix="1">
      <alignment horizontal="left" vertical="center" wrapText="1" indent="4"/>
    </xf>
    <xf numFmtId="0" fontId="19" fillId="0" borderId="14" xfId="82" applyFont="1" applyFill="1" applyBorder="1" quotePrefix="1">
      <alignment horizontal="left" vertical="center" wrapText="1"/>
    </xf>
    <xf numFmtId="3" fontId="20" fillId="0" borderId="14" xfId="92" applyNumberFormat="1" applyFont="1" applyFill="1" applyBorder="1">
      <alignment horizontal="right" vertical="center"/>
    </xf>
    <xf numFmtId="0" fontId="19" fillId="0" borderId="14" xfId="82" applyFont="1" applyFill="1" applyBorder="1" applyAlignment="1" quotePrefix="1">
      <alignment horizontal="left" vertical="center" wrapText="1" indent="4"/>
    </xf>
    <xf numFmtId="0" fontId="19" fillId="0" borderId="14" xfId="82" applyFont="1" applyFill="1" applyBorder="1" quotePrefix="1">
      <alignment horizontal="left" vertical="center" wrapText="1"/>
    </xf>
    <xf numFmtId="3" fontId="20" fillId="0" borderId="14" xfId="92" applyNumberFormat="1" applyFont="1" applyFill="1" applyBorder="1">
      <alignment horizontal="right" vertical="center"/>
    </xf>
    <xf numFmtId="3" fontId="19" fillId="0" borderId="15" xfId="0" applyNumberFormat="1" applyFont="1" applyFill="1" applyBorder="1" applyAlignment="1" quotePrefix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0" fontId="19" fillId="0" borderId="15" xfId="82" applyFont="1" applyFill="1" applyBorder="1" applyAlignment="1" quotePrefix="1">
      <alignment horizontal="left" vertical="center" wrapText="1" indent="4"/>
    </xf>
    <xf numFmtId="0" fontId="19" fillId="0" borderId="15" xfId="82" applyFont="1" applyFill="1" applyBorder="1" quotePrefix="1">
      <alignment horizontal="left" vertical="center" wrapText="1"/>
    </xf>
    <xf numFmtId="3" fontId="20" fillId="0" borderId="15" xfId="92" applyNumberFormat="1" applyFont="1" applyFill="1" applyBorder="1">
      <alignment horizontal="right" vertical="center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8</xdr:row>
      <xdr:rowOff>0</xdr:rowOff>
    </xdr:from>
    <xdr:to>
      <xdr:col>9</xdr:col>
      <xdr:colOff>285750</xdr:colOff>
      <xdr:row>21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95250</xdr:colOff>
      <xdr:row>0</xdr:row>
      <xdr:rowOff>0</xdr:rowOff>
    </xdr:from>
    <xdr:to>
      <xdr:col>6</xdr:col>
      <xdr:colOff>95250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3C0N7LPNHZVEV8NVNMXVEXEA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W3Y4YGW9A2PGMYG9H1FRNWDQ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XN5TYER5XJS8R6BD4DOMSYHA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B4UWDFNATQJ7H7MMFU9NMACLV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ZM8055M42ZCSWJV0DKL5YGZY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DANTUADGWR40QHCO76G7Y3P6C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IKLKVGPZCP7ZJHEJXXN1DZTG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MI41GCSU955DG94WNWRTB3YG2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XV28V6WODZHWZ3J7ZZU08TZBV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D2EOAWYTE8NK4EZQQ2VZZIFYR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J22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3" width="10.7109375" style="34" customWidth="1"/>
    <col min="4" max="4" width="65.7109375" style="34" customWidth="1"/>
    <col min="5" max="5" width="58.00390625" style="34" hidden="1" customWidth="1"/>
    <col min="6" max="6" width="69.7109375" style="48" hidden="1" customWidth="1"/>
    <col min="7" max="9" width="15.7109375" style="34" customWidth="1"/>
    <col min="10" max="11" width="15.421875" style="34" bestFit="1" customWidth="1"/>
    <col min="12" max="12" width="11.7109375" style="34" bestFit="1" customWidth="1"/>
    <col min="13" max="13" width="15.421875" style="34" bestFit="1" customWidth="1"/>
    <col min="14" max="14" width="9.421875" style="34" bestFit="1" customWidth="1"/>
    <col min="15" max="15" width="15.421875" style="34" bestFit="1" customWidth="1"/>
    <col min="16" max="16" width="9.421875" style="34" bestFit="1" customWidth="1"/>
    <col min="17" max="36" width="9.140625" style="34" customWidth="1"/>
    <col min="37" max="16384" width="9.140625" style="28" customWidth="1"/>
  </cols>
  <sheetData>
    <row r="1" spans="1:9" ht="20.25" customHeight="1">
      <c r="A1" s="32" t="s">
        <v>206</v>
      </c>
      <c r="B1" s="33"/>
      <c r="C1" s="33"/>
      <c r="D1" s="33"/>
      <c r="E1" s="33"/>
      <c r="F1" s="33"/>
      <c r="G1" s="33"/>
      <c r="H1" s="33"/>
      <c r="I1" s="33"/>
    </row>
    <row r="2" spans="1:6" ht="16.5">
      <c r="A2" s="35"/>
      <c r="F2" s="34"/>
    </row>
    <row r="3" spans="1:9" ht="15.75">
      <c r="A3" s="36" t="s">
        <v>258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7"/>
      <c r="B4" s="38"/>
      <c r="C4" s="38"/>
      <c r="D4" s="38"/>
      <c r="E4" s="38"/>
      <c r="F4" s="38"/>
      <c r="G4" s="39"/>
      <c r="H4" s="39"/>
      <c r="I4" s="39"/>
    </row>
    <row r="5" spans="6:9" ht="12.75">
      <c r="F5" s="34"/>
      <c r="G5" s="40"/>
      <c r="H5" s="40"/>
      <c r="I5" s="40"/>
    </row>
    <row r="6" spans="1:36" s="29" customFormat="1" ht="28.5">
      <c r="A6" s="49" t="s">
        <v>203</v>
      </c>
      <c r="B6" s="49" t="s">
        <v>202</v>
      </c>
      <c r="C6" s="49" t="s">
        <v>208</v>
      </c>
      <c r="D6" s="49" t="s">
        <v>204</v>
      </c>
      <c r="E6" s="50"/>
      <c r="F6" s="50"/>
      <c r="G6" s="50" t="str">
        <f>CONCATENATE("Plan za ",RIGHT(G9,5))</f>
        <v>Plan za 2023.</v>
      </c>
      <c r="H6" s="50" t="str">
        <f>CONCATENATE("Projekcija za ",RIGHT(H9,5))</f>
        <v>Projekcija za 2024.</v>
      </c>
      <c r="I6" s="50" t="str">
        <f>CONCATENATE("Projekcija za ",RIGHT(I9,5))</f>
        <v>Projekcija za 2025.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30" customFormat="1" ht="11.25">
      <c r="A7" s="51">
        <v>1</v>
      </c>
      <c r="B7" s="51">
        <v>2</v>
      </c>
      <c r="C7" s="51">
        <v>3</v>
      </c>
      <c r="D7" s="51">
        <v>4</v>
      </c>
      <c r="E7" s="52"/>
      <c r="F7" s="52"/>
      <c r="G7" s="53">
        <v>5</v>
      </c>
      <c r="H7" s="53">
        <v>6</v>
      </c>
      <c r="I7" s="53">
        <v>7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s="30" customFormat="1" ht="12.75">
      <c r="A8" s="54"/>
      <c r="B8" s="54"/>
      <c r="C8" s="54"/>
      <c r="D8" s="55" t="s">
        <v>252</v>
      </c>
      <c r="E8" s="56"/>
      <c r="F8" s="56"/>
      <c r="G8" s="57">
        <f>IF(ISBLANK(List2!B3),"",List2!B3)</f>
        <v>24822287</v>
      </c>
      <c r="H8" s="57">
        <f>IF(ISBLANK(List2!C3),"",List2!C3)</f>
        <v>22319685</v>
      </c>
      <c r="I8" s="57">
        <f>IF(ISBLANK(List2!D3),"",List2!D3)</f>
        <v>28767084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17" ht="38.25" hidden="1">
      <c r="A9" s="58">
        <f>IF(ISNUMBER(SEARCH("XXX",E9)),LEFT(E9,LEN(E9)-3),"")</f>
      </c>
      <c r="B9" s="59">
        <f>IF(ISNUMBER(SEARCH("YYY",E9)),LEFT(E9,LEN(E9)-3),"")</f>
      </c>
      <c r="C9" s="59">
        <f>IF(ISNUMBER(VALUE(E9)),E9,"")</f>
      </c>
      <c r="D9" s="59">
        <f>IF(ISNUMBER(SEARCH("XXX",E9)),VLOOKUP(CONCATENATE("DRRH/",LEFT(E9,LEN(E9)-3)),List1!A$2:B$100,2,FALSE),IF(ISNUMBER(SEARCH("YYY",E9)),VLOOKUP(CONCATENATE("DRRH/",LEFT(E9,LEN(E9)-3)),List1!C$2:D$100,2,FALSE),F9))</f>
      </c>
      <c r="E9" s="60" t="s">
        <v>190</v>
      </c>
      <c r="F9" s="60" t="s">
        <v>190</v>
      </c>
      <c r="G9" s="61" t="s">
        <v>250</v>
      </c>
      <c r="H9" s="61" t="s">
        <v>207</v>
      </c>
      <c r="I9" s="61" t="s">
        <v>251</v>
      </c>
      <c r="J9" s="17"/>
      <c r="K9" s="17"/>
      <c r="L9" s="17"/>
      <c r="M9" s="17"/>
      <c r="N9" s="17"/>
      <c r="O9" s="43"/>
      <c r="P9" s="43"/>
      <c r="Q9" s="43"/>
    </row>
    <row r="10" spans="1:17" ht="12.75" hidden="1">
      <c r="A10" s="62">
        <f>IF(LEN(TRIM(E10))=1,TRIM(E10),"")</f>
      </c>
      <c r="B10" s="63">
        <f>IF(LEN(TRIM(E10))=2,TRIM(E10),"")</f>
      </c>
      <c r="C10" s="63">
        <f>IF(LEN(TRIM(E10))=3,TRIM(E10),"")</f>
      </c>
      <c r="D10" s="63">
        <f>IF(LEN(TRIM(E10))=4,TRIM(E10),"")</f>
      </c>
      <c r="E10" s="60" t="s">
        <v>209</v>
      </c>
      <c r="F10" s="60" t="s">
        <v>190</v>
      </c>
      <c r="G10" s="64" t="s">
        <v>249</v>
      </c>
      <c r="H10" s="64" t="s">
        <v>249</v>
      </c>
      <c r="I10" s="64" t="s">
        <v>249</v>
      </c>
      <c r="J10" s="44"/>
      <c r="K10" s="44"/>
      <c r="L10" s="17"/>
      <c r="M10" s="17"/>
      <c r="N10" s="17"/>
      <c r="O10" s="43"/>
      <c r="P10" s="43"/>
      <c r="Q10" s="43"/>
    </row>
    <row r="11" spans="1:17" ht="12.75">
      <c r="A11" s="65" t="str">
        <f aca="true" t="shared" si="0" ref="A11:A22">IF(ISNUMBER(SEARCH("XXX",E11)),LEFT(E11,LEN(E11)-3),"")</f>
        <v>6</v>
      </c>
      <c r="B11" s="66">
        <f aca="true" t="shared" si="1" ref="B11:B22">IF(ISNUMBER(SEARCH("YYY",E11)),LEFT(E11,LEN(E11)-3),"")</f>
      </c>
      <c r="C11" s="66">
        <f aca="true" t="shared" si="2" ref="C11:C22">IF(ISNUMBER(VALUE(E11)),E11,"")</f>
      </c>
      <c r="D11" s="66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7" t="s">
        <v>246</v>
      </c>
      <c r="F11" s="67" t="s">
        <v>190</v>
      </c>
      <c r="G11" s="68">
        <v>24822287</v>
      </c>
      <c r="H11" s="68">
        <v>22319685</v>
      </c>
      <c r="I11" s="68">
        <v>28767084</v>
      </c>
      <c r="J11" s="20"/>
      <c r="K11" s="20"/>
      <c r="L11" s="17"/>
      <c r="M11" s="17"/>
      <c r="N11" s="17"/>
      <c r="O11" s="43"/>
      <c r="P11" s="43"/>
      <c r="Q11" s="43"/>
    </row>
    <row r="12" spans="1:17" ht="12.75">
      <c r="A12" s="65">
        <f t="shared" si="0"/>
      </c>
      <c r="B12" s="66" t="str">
        <f t="shared" si="1"/>
        <v>61</v>
      </c>
      <c r="C12" s="66">
        <f t="shared" si="2"/>
      </c>
      <c r="D12" s="66" t="str">
        <f>IF(ISNUMBER(SEARCH("XXX",E12)),VLOOKUP(CONCATENATE("DRRH/",LEFT(E12,LEN(E12)-3)),List1!A$2:B$100,2,FALSE),IF(ISNUMBER(SEARCH("YYY",E12)),VLOOKUP(CONCATENATE("DRRH/",LEFT(E12,LEN(E12)-3)),List1!C$2:D$100,2,FALSE),F12))</f>
        <v>Prihodi od poreza</v>
      </c>
      <c r="E12" s="69" t="s">
        <v>262</v>
      </c>
      <c r="F12" s="69" t="s">
        <v>190</v>
      </c>
      <c r="G12" s="68">
        <v>9559198</v>
      </c>
      <c r="H12" s="68">
        <v>10007874</v>
      </c>
      <c r="I12" s="68">
        <v>10448692</v>
      </c>
      <c r="J12" s="20"/>
      <c r="K12" s="20"/>
      <c r="L12" s="20"/>
      <c r="M12" s="20"/>
      <c r="N12" s="20"/>
      <c r="O12" s="45"/>
      <c r="P12" s="45"/>
      <c r="Q12" s="45"/>
    </row>
    <row r="13" spans="1:17" ht="12.75">
      <c r="A13" s="70">
        <f t="shared" si="0"/>
      </c>
      <c r="B13" s="71">
        <f t="shared" si="1"/>
      </c>
      <c r="C13" s="71" t="str">
        <f t="shared" si="2"/>
        <v>41</v>
      </c>
      <c r="D13" s="71" t="str">
        <f>IF(ISNUMBER(SEARCH("XXX",E13)),VLOOKUP(CONCATENATE("DRRH/",LEFT(E13,LEN(E13)-3)),List1!A$2:B$100,2,FALSE),IF(ISNUMBER(SEARCH("YYY",E13)),VLOOKUP(CONCATENATE("DRRH/",LEFT(E13,LEN(E13)-3)),List1!C$2:D$100,2,FALSE),F13))</f>
        <v>Prihodi od igara na sreću</v>
      </c>
      <c r="E13" s="72" t="s">
        <v>263</v>
      </c>
      <c r="F13" s="73" t="s">
        <v>264</v>
      </c>
      <c r="G13" s="74">
        <v>9559198</v>
      </c>
      <c r="H13" s="74">
        <v>10007874</v>
      </c>
      <c r="I13" s="74">
        <v>10448692</v>
      </c>
      <c r="J13" s="44"/>
      <c r="K13" s="44"/>
      <c r="L13" s="20"/>
      <c r="M13" s="20"/>
      <c r="N13" s="20"/>
      <c r="O13" s="45"/>
      <c r="P13" s="45"/>
      <c r="Q13" s="45"/>
    </row>
    <row r="14" spans="1:17" ht="25.5">
      <c r="A14" s="65">
        <f t="shared" si="0"/>
      </c>
      <c r="B14" s="66" t="str">
        <f t="shared" si="1"/>
        <v>63</v>
      </c>
      <c r="C14" s="66">
        <f t="shared" si="2"/>
      </c>
      <c r="D14" s="66" t="str">
        <f>IF(ISNUMBER(SEARCH("XXX",E14)),VLOOKUP(CONCATENATE("DRRH/",LEFT(E14,LEN(E14)-3)),List1!A$2:B$100,2,FALSE),IF(ISNUMBER(SEARCH("YYY",E14)),VLOOKUP(CONCATENATE("DRRH/",LEFT(E14,LEN(E14)-3)),List1!C$2:D$100,2,FALSE),F14))</f>
        <v>Pomoći iz inozemstva (darovnice) i od subjekata unutar općeg proračuna</v>
      </c>
      <c r="E14" s="69" t="s">
        <v>247</v>
      </c>
      <c r="F14" s="69" t="s">
        <v>190</v>
      </c>
      <c r="G14" s="68">
        <v>11461623</v>
      </c>
      <c r="H14" s="68">
        <v>9357144</v>
      </c>
      <c r="I14" s="68">
        <v>14781881</v>
      </c>
      <c r="J14" s="20"/>
      <c r="K14" s="20"/>
      <c r="L14" s="20"/>
      <c r="M14" s="20"/>
      <c r="N14" s="20"/>
      <c r="O14" s="45"/>
      <c r="P14" s="45"/>
      <c r="Q14" s="45"/>
    </row>
    <row r="15" spans="1:36" s="31" customFormat="1" ht="12.75">
      <c r="A15" s="70">
        <f t="shared" si="0"/>
      </c>
      <c r="B15" s="71">
        <f t="shared" si="1"/>
      </c>
      <c r="C15" s="71" t="str">
        <f t="shared" si="2"/>
        <v>51</v>
      </c>
      <c r="D15" s="71" t="str">
        <f>IF(ISNUMBER(SEARCH("XXX",E15)),VLOOKUP(CONCATENATE("DRRH/",LEFT(E15,LEN(E15)-3)),List1!A$2:B$100,2,FALSE),IF(ISNUMBER(SEARCH("YYY",E15)),VLOOKUP(CONCATENATE("DRRH/",LEFT(E15,LEN(E15)-3)),List1!C$2:D$100,2,FALSE),F15))</f>
        <v>Pomoći EU</v>
      </c>
      <c r="E15" s="72" t="s">
        <v>256</v>
      </c>
      <c r="F15" s="73" t="s">
        <v>254</v>
      </c>
      <c r="G15" s="74">
        <v>86279</v>
      </c>
      <c r="H15" s="74">
        <v>86279</v>
      </c>
      <c r="I15" s="74">
        <v>86279</v>
      </c>
      <c r="J15" s="44"/>
      <c r="K15" s="44"/>
      <c r="L15" s="20"/>
      <c r="M15" s="20"/>
      <c r="N15" s="20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17" ht="12.75">
      <c r="A16" s="70">
        <f t="shared" si="0"/>
      </c>
      <c r="B16" s="71">
        <f t="shared" si="1"/>
      </c>
      <c r="C16" s="71" t="str">
        <f t="shared" si="2"/>
        <v>55</v>
      </c>
      <c r="D16" s="71" t="str">
        <f>IF(ISNUMBER(SEARCH("XXX",E16)),VLOOKUP(CONCATENATE("DRRH/",LEFT(E16,LEN(E16)-3)),List1!A$2:B$100,2,FALSE),IF(ISNUMBER(SEARCH("YYY",E16)),VLOOKUP(CONCATENATE("DRRH/",LEFT(E16,LEN(E16)-3)),List1!C$2:D$100,2,FALSE),F16))</f>
        <v>Refundacije iz pomoći EU</v>
      </c>
      <c r="E16" s="72" t="s">
        <v>257</v>
      </c>
      <c r="F16" s="73" t="s">
        <v>255</v>
      </c>
      <c r="G16" s="74">
        <v>144713</v>
      </c>
      <c r="H16" s="74">
        <v>1750216</v>
      </c>
      <c r="I16" s="74">
        <v>2198344</v>
      </c>
      <c r="J16" s="44"/>
      <c r="K16" s="44"/>
      <c r="L16" s="20"/>
      <c r="M16" s="20"/>
      <c r="N16" s="20"/>
      <c r="O16" s="45"/>
      <c r="P16" s="45"/>
      <c r="Q16" s="45"/>
    </row>
    <row r="17" spans="1:17" ht="12.75">
      <c r="A17" s="70">
        <f t="shared" si="0"/>
      </c>
      <c r="B17" s="71">
        <f t="shared" si="1"/>
      </c>
      <c r="C17" s="71" t="str">
        <f t="shared" si="2"/>
        <v>56</v>
      </c>
      <c r="D17" s="71" t="str">
        <f>IF(ISNUMBER(SEARCH("XXX",E17)),VLOOKUP(CONCATENATE("DRRH/",LEFT(E17,LEN(E17)-3)),List1!A$2:B$100,2,FALSE),IF(ISNUMBER(SEARCH("YYY",E17)),VLOOKUP(CONCATENATE("DRRH/",LEFT(E17,LEN(E17)-3)),List1!C$2:D$100,2,FALSE),F17))</f>
        <v>Fondovi EU</v>
      </c>
      <c r="E17" s="72" t="s">
        <v>259</v>
      </c>
      <c r="F17" s="73" t="s">
        <v>260</v>
      </c>
      <c r="G17" s="74">
        <v>11230631</v>
      </c>
      <c r="H17" s="74">
        <v>7520649</v>
      </c>
      <c r="I17" s="74">
        <v>12497258</v>
      </c>
      <c r="J17" s="44"/>
      <c r="K17" s="44"/>
      <c r="L17" s="20"/>
      <c r="M17" s="20"/>
      <c r="N17" s="20"/>
      <c r="O17" s="45"/>
      <c r="P17" s="45"/>
      <c r="Q17" s="45"/>
    </row>
    <row r="18" spans="1:11" ht="12.75">
      <c r="A18" s="65">
        <f t="shared" si="0"/>
      </c>
      <c r="B18" s="66" t="str">
        <f t="shared" si="1"/>
        <v>64</v>
      </c>
      <c r="C18" s="66">
        <f t="shared" si="2"/>
      </c>
      <c r="D18" s="66" t="str">
        <f>IF(ISNUMBER(SEARCH("XXX",E18)),VLOOKUP(CONCATENATE("DRRH/",LEFT(E18,LEN(E18)-3)),List1!A$2:B$100,2,FALSE),IF(ISNUMBER(SEARCH("YYY",E18)),VLOOKUP(CONCATENATE("DRRH/",LEFT(E18,LEN(E18)-3)),List1!C$2:D$100,2,FALSE),F18))</f>
        <v>Prihodi od imovine</v>
      </c>
      <c r="E18" s="69" t="s">
        <v>265</v>
      </c>
      <c r="F18" s="69" t="s">
        <v>190</v>
      </c>
      <c r="G18" s="68">
        <v>295645</v>
      </c>
      <c r="H18" s="68">
        <v>309522</v>
      </c>
      <c r="I18" s="68">
        <v>323155</v>
      </c>
      <c r="J18" s="45"/>
      <c r="K18" s="45"/>
    </row>
    <row r="19" spans="1:11" ht="12.75">
      <c r="A19" s="70">
        <f t="shared" si="0"/>
      </c>
      <c r="B19" s="71">
        <f t="shared" si="1"/>
      </c>
      <c r="C19" s="71" t="str">
        <f t="shared" si="2"/>
        <v>41</v>
      </c>
      <c r="D19" s="71" t="str">
        <f>IF(ISNUMBER(SEARCH("XXX",E19)),VLOOKUP(CONCATENATE("DRRH/",LEFT(E19,LEN(E19)-3)),List1!A$2:B$100,2,FALSE),IF(ISNUMBER(SEARCH("YYY",E19)),VLOOKUP(CONCATENATE("DRRH/",LEFT(E19,LEN(E19)-3)),List1!C$2:D$100,2,FALSE),F19))</f>
        <v>Prihodi od igara na sreću</v>
      </c>
      <c r="E19" s="75" t="s">
        <v>263</v>
      </c>
      <c r="F19" s="76" t="s">
        <v>264</v>
      </c>
      <c r="G19" s="77">
        <v>295645</v>
      </c>
      <c r="H19" s="77">
        <v>309522</v>
      </c>
      <c r="I19" s="77">
        <v>323155</v>
      </c>
      <c r="J19" s="47"/>
      <c r="K19" s="47"/>
    </row>
    <row r="20" spans="1:11" ht="12.75">
      <c r="A20" s="65">
        <f t="shared" si="0"/>
      </c>
      <c r="B20" s="66" t="str">
        <f t="shared" si="1"/>
        <v>67</v>
      </c>
      <c r="C20" s="66">
        <f t="shared" si="2"/>
      </c>
      <c r="D20" s="66" t="str">
        <f>IF(ISNUMBER(SEARCH("XXX",E20)),VLOOKUP(CONCATENATE("DRRH/",LEFT(E20,LEN(E20)-3)),List1!A$2:B$100,2,FALSE),IF(ISNUMBER(SEARCH("YYY",E20)),VLOOKUP(CONCATENATE("DRRH/",LEFT(E20,LEN(E20)-3)),List1!C$2:D$100,2,FALSE),F20))</f>
        <v>Prihodi iz proračuna</v>
      </c>
      <c r="E20" s="69" t="s">
        <v>248</v>
      </c>
      <c r="F20" s="69" t="s">
        <v>190</v>
      </c>
      <c r="G20" s="68">
        <v>3505821</v>
      </c>
      <c r="H20" s="68">
        <v>2645145</v>
      </c>
      <c r="I20" s="68">
        <v>3213356</v>
      </c>
      <c r="J20" s="45"/>
      <c r="K20" s="45"/>
    </row>
    <row r="21" spans="1:11" ht="12.75">
      <c r="A21" s="70">
        <f t="shared" si="0"/>
      </c>
      <c r="B21" s="71">
        <f t="shared" si="1"/>
      </c>
      <c r="C21" s="71" t="str">
        <f t="shared" si="2"/>
        <v>11</v>
      </c>
      <c r="D21" s="71" t="str">
        <f>IF(ISNUMBER(SEARCH("XXX",E21)),VLOOKUP(CONCATENATE("DRRH/",LEFT(E21,LEN(E21)-3)),List1!A$2:B$100,2,FALSE),IF(ISNUMBER(SEARCH("YYY",E21)),VLOOKUP(CONCATENATE("DRRH/",LEFT(E21,LEN(E21)-3)),List1!C$2:D$100,2,FALSE),F21))</f>
        <v>Opći prihodi i primici</v>
      </c>
      <c r="E21" s="75" t="s">
        <v>154</v>
      </c>
      <c r="F21" s="76" t="s">
        <v>253</v>
      </c>
      <c r="G21" s="77">
        <v>1419109</v>
      </c>
      <c r="H21" s="77">
        <v>920222</v>
      </c>
      <c r="I21" s="77">
        <v>530580</v>
      </c>
      <c r="J21" s="47"/>
      <c r="K21" s="47"/>
    </row>
    <row r="22" spans="1:11" ht="12.75">
      <c r="A22" s="78">
        <f t="shared" si="0"/>
      </c>
      <c r="B22" s="79">
        <f t="shared" si="1"/>
      </c>
      <c r="C22" s="79" t="str">
        <f t="shared" si="2"/>
        <v>12</v>
      </c>
      <c r="D22" s="79" t="str">
        <f>IF(ISNUMBER(SEARCH("XXX",E22)),VLOOKUP(CONCATENATE("DRRH/",LEFT(E22,LEN(E22)-3)),List1!A$2:B$100,2,FALSE),IF(ISNUMBER(SEARCH("YYY",E22)),VLOOKUP(CONCATENATE("DRRH/",LEFT(E22,LEN(E22)-3)),List1!C$2:D$100,2,FALSE),F22))</f>
        <v>Sredstva učešća za pomoći</v>
      </c>
      <c r="E22" s="80" t="s">
        <v>150</v>
      </c>
      <c r="F22" s="81" t="s">
        <v>261</v>
      </c>
      <c r="G22" s="82">
        <v>2086712</v>
      </c>
      <c r="H22" s="82">
        <v>1724923</v>
      </c>
      <c r="I22" s="82">
        <v>2682776</v>
      </c>
      <c r="J22" s="47"/>
      <c r="K22" s="47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189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250</v>
      </c>
      <c r="C1" s="23" t="s">
        <v>207</v>
      </c>
      <c r="D1" s="23" t="s">
        <v>251</v>
      </c>
    </row>
    <row r="2" spans="1:4" ht="12.75">
      <c r="A2" s="26" t="s">
        <v>190</v>
      </c>
      <c r="B2" s="21" t="s">
        <v>249</v>
      </c>
      <c r="C2" s="21" t="s">
        <v>249</v>
      </c>
      <c r="D2" s="21" t="s">
        <v>249</v>
      </c>
    </row>
    <row r="3" spans="1:4" ht="51">
      <c r="A3" s="22" t="s">
        <v>252</v>
      </c>
      <c r="B3" s="19">
        <v>24822287</v>
      </c>
      <c r="C3" s="19">
        <v>22319685</v>
      </c>
      <c r="D3" s="19">
        <v>28767084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2022-12-08T12:44:21Z</cp:lastPrinted>
  <dcterms:created xsi:type="dcterms:W3CDTF">2003-05-28T14:27:38Z</dcterms:created>
  <dcterms:modified xsi:type="dcterms:W3CDTF">2022-12-08T12:45:46Z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